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d _ país_Ñubl-media__2021-22" sheetId="1" r:id="rId1"/>
    <sheet name="Hoja1" sheetId="2" state="hidden" r:id="rId2"/>
  </sheets>
  <definedNames>
    <definedName name="_xlnm.Print_Area" localSheetId="0">'vid _ país_Ñubl-media__2021-22'!$A$1:$K$88</definedName>
  </definedNames>
  <calcPr fullCalcOnLoad="1"/>
</workbook>
</file>

<file path=xl/sharedStrings.xml><?xml version="1.0" encoding="utf-8"?>
<sst xmlns="http://schemas.openxmlformats.org/spreadsheetml/2006/main" count="143" uniqueCount="111">
  <si>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</si>
  <si>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</si>
  <si>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</si>
  <si>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</si>
  <si>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</si>
  <si>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</si>
  <si>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</si>
  <si>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</si>
  <si>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</si>
  <si>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</si>
  <si>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</si>
  <si>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</si>
  <si>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</si>
  <si>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</si>
  <si>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</si>
  <si>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</si>
  <si>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</si>
  <si>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</si>
  <si>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</si>
  <si>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</si>
  <si>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</si>
  <si>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</si>
  <si>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</si>
  <si>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</si>
  <si>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</si>
  <si>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</si>
  <si>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</si>
  <si>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</si>
  <si>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</si>
  <si>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</si>
  <si>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</si>
  <si>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</si>
  <si>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</si>
  <si>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</si>
  <si>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</si>
  <si>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</si>
  <si>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</si>
  <si>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</si>
  <si>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</si>
  <si>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</si>
  <si>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</si>
  <si>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</si>
  <si>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</si>
  <si>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</si>
  <si>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</si>
  <si>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</si>
  <si>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</si>
  <si>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</si>
  <si>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</si>
  <si>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</si>
  <si>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</si>
  <si>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</si>
  <si>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</si>
  <si>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</si>
  <si>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</si>
  <si>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</si>
  <si>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</si>
  <si>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</si>
  <si>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</si>
  <si>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</si>
  <si>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</si>
  <si>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</si>
  <si>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</si>
  <si>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</si>
  <si>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</si>
  <si>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</si>
  <si>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</si>
  <si>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</si>
  <si>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</si>
  <si>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</si>
  <si>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</si>
  <si>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</si>
  <si>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</si>
  <si>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</si>
  <si>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</si>
  <si>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</si>
  <si>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</si>
  <si>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</si>
  <si>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</si>
  <si>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</si>
  <si>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</si>
  <si>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</si>
  <si>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</si>
  <si>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t>Mezcla NPK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</si>
  <si>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</si>
  <si>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octubre - novimbre</t>
  </si>
  <si>
    <t>Envase para cosecha(plásticas duran 5 años)</t>
  </si>
  <si>
    <t>Poda en 8 pitones enpromedio a 3 yemas</t>
  </si>
  <si>
    <t>agosto-abril</t>
  </si>
  <si>
    <t xml:space="preserve">agosto-octubre </t>
  </si>
  <si>
    <t>Tecnología:media</t>
  </si>
  <si>
    <t>Costo oportunidad (arriendo)</t>
  </si>
  <si>
    <t xml:space="preserve">Administración </t>
  </si>
  <si>
    <t>Contribuciones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</si>
  <si>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</si>
  <si>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</si>
  <si>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precipitaciones.)</t>
  </si>
  <si>
    <t xml:space="preserve">Cosecha: marzo- abril(afectadas por helada en octubre 2021 y falta de </t>
  </si>
  <si>
    <t>(2) El precio del kilo de uva para vino, corresponde al promedio de la región durante el periodo de cosecha en el predio en la temporada 2021/2022.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</si>
  <si>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</si>
  <si>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</si>
  <si>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</si>
  <si>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</si>
  <si>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</si>
  <si>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(4) Costo de arriendo.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</si>
  <si>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</si>
  <si>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</si>
  <si>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</si>
  <si>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</si>
  <si>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1 hectárea noviembre 2022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</si>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</sst>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 horizontal="left" vertical="top"/>
      <protection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0" fontId="64" fillId="40" borderId="15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5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2</xdr:col>
      <xdr:colOff>628650</xdr:colOff>
      <xdr:row>87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00787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0"/>
  <sheetViews>
    <sheetView showGridLines="0" tabSelected="1" view="pageBreakPreview" zoomScale="60" zoomScaleNormal="70" zoomScalePageLayoutView="80" workbookViewId="0" topLeftCell="A41">
      <selection activeCell="J43" sqref="J43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9"/>
      <c r="C2" s="159"/>
      <c r="D2" s="260" t="s">
        <v>75</v>
      </c>
      <c r="E2" s="260"/>
      <c r="F2" s="260"/>
      <c r="G2" s="260"/>
      <c r="H2" s="260"/>
      <c r="I2" s="260"/>
      <c r="J2" s="260"/>
    </row>
    <row r="3" spans="2:11" s="3" customFormat="1" ht="18" customHeight="1">
      <c r="B3" s="92"/>
      <c r="C3" s="112"/>
      <c r="D3" s="235" t="s">
        <v>95</v>
      </c>
      <c r="E3" s="235"/>
      <c r="F3" s="235"/>
      <c r="G3" s="235"/>
      <c r="H3" s="235"/>
      <c r="I3" s="235"/>
      <c r="J3" s="235"/>
      <c r="K3" s="13"/>
    </row>
    <row r="4" spans="2:11" s="3" customFormat="1" ht="18" customHeight="1">
      <c r="B4" s="92"/>
      <c r="C4" s="112"/>
      <c r="D4" s="235" t="s">
        <v>79</v>
      </c>
      <c r="E4" s="235"/>
      <c r="F4" s="235"/>
      <c r="G4" s="235"/>
      <c r="H4" s="235"/>
      <c r="I4" s="235"/>
      <c r="J4" s="235"/>
      <c r="K4" s="13"/>
    </row>
    <row r="5" spans="2:11" s="3" customFormat="1" ht="18" customHeight="1">
      <c r="B5" s="92"/>
      <c r="C5" s="112"/>
      <c r="D5" s="235" t="s">
        <v>110</v>
      </c>
      <c r="E5" s="235"/>
      <c r="F5" s="235"/>
      <c r="G5" s="235"/>
      <c r="H5" s="235"/>
      <c r="I5" s="235"/>
      <c r="J5" s="235"/>
      <c r="K5" s="13"/>
    </row>
    <row r="6" spans="2:11" s="3" customFormat="1" ht="18" customHeight="1">
      <c r="B6" s="39"/>
      <c r="C6" s="39"/>
      <c r="D6" s="204"/>
      <c r="E6" s="41"/>
      <c r="F6" s="141"/>
      <c r="G6" s="141"/>
      <c r="H6" s="141"/>
      <c r="I6" s="141"/>
      <c r="J6" s="141"/>
      <c r="K6" s="15"/>
    </row>
    <row r="7" spans="2:11" s="3" customFormat="1" ht="18" customHeight="1">
      <c r="B7" s="39"/>
      <c r="C7" s="39"/>
      <c r="D7" s="265" t="s">
        <v>35</v>
      </c>
      <c r="E7" s="266"/>
      <c r="F7" s="266"/>
      <c r="G7" s="266"/>
      <c r="H7" s="266"/>
      <c r="I7" s="266"/>
      <c r="J7" s="267"/>
      <c r="K7" s="15"/>
    </row>
    <row r="8" spans="2:11" s="3" customFormat="1" ht="18" customHeight="1">
      <c r="B8" s="39"/>
      <c r="C8" s="39"/>
      <c r="D8" s="83" t="s">
        <v>109</v>
      </c>
      <c r="E8" s="84"/>
      <c r="F8" s="84"/>
      <c r="G8" s="85" t="s">
        <v>72</v>
      </c>
      <c r="H8" s="86"/>
      <c r="I8" s="87"/>
      <c r="J8" s="88"/>
      <c r="K8" s="15"/>
    </row>
    <row r="9" spans="2:11" s="3" customFormat="1" ht="18" customHeight="1">
      <c r="B9" s="39"/>
      <c r="C9" s="39"/>
      <c r="D9" s="89" t="s">
        <v>78</v>
      </c>
      <c r="E9" s="90"/>
      <c r="F9" s="90"/>
      <c r="G9" s="91" t="s">
        <v>47</v>
      </c>
      <c r="H9" s="92"/>
      <c r="I9" s="93"/>
      <c r="J9" s="94"/>
      <c r="K9" s="15"/>
    </row>
    <row r="10" spans="2:11" s="3" customFormat="1" ht="18" customHeight="1">
      <c r="B10" s="39"/>
      <c r="C10" s="39"/>
      <c r="D10" s="89" t="s">
        <v>80</v>
      </c>
      <c r="E10" s="208">
        <v>5300</v>
      </c>
      <c r="F10" s="90" t="s">
        <v>76</v>
      </c>
      <c r="G10" s="91" t="s">
        <v>90</v>
      </c>
      <c r="H10" s="92"/>
      <c r="I10" s="93"/>
      <c r="J10" s="94"/>
      <c r="K10" s="17"/>
    </row>
    <row r="11" spans="2:11" s="3" customFormat="1" ht="18" customHeight="1">
      <c r="B11" s="39"/>
      <c r="C11" s="39"/>
      <c r="D11" s="89" t="s">
        <v>82</v>
      </c>
      <c r="E11" s="90"/>
      <c r="F11" s="90" t="s">
        <v>77</v>
      </c>
      <c r="G11" s="91" t="s">
        <v>97</v>
      </c>
      <c r="H11" s="92"/>
      <c r="I11" s="93"/>
      <c r="J11" s="94"/>
      <c r="K11" s="17"/>
    </row>
    <row r="12" spans="2:11" s="3" customFormat="1" ht="18" customHeight="1">
      <c r="B12" s="39"/>
      <c r="C12" s="39"/>
      <c r="D12" s="95"/>
      <c r="E12" s="209"/>
      <c r="F12" s="209"/>
      <c r="G12" s="96" t="s">
        <v>96</v>
      </c>
      <c r="H12" s="97"/>
      <c r="I12" s="98"/>
      <c r="J12" s="99"/>
      <c r="K12" s="17"/>
    </row>
    <row r="13" spans="2:11" s="3" customFormat="1" ht="18" customHeight="1">
      <c r="B13" s="39"/>
      <c r="C13" s="39"/>
      <c r="D13" s="23"/>
      <c r="E13" s="90"/>
      <c r="F13" s="90"/>
      <c r="G13" s="23"/>
      <c r="H13" s="92"/>
      <c r="I13" s="93"/>
      <c r="J13" s="123"/>
      <c r="K13" s="17"/>
    </row>
    <row r="14" spans="2:11" ht="18">
      <c r="B14" s="269" t="s">
        <v>36</v>
      </c>
      <c r="C14" s="270"/>
      <c r="D14" s="270"/>
      <c r="E14" s="271"/>
      <c r="F14" s="38"/>
      <c r="G14" s="272" t="s">
        <v>9</v>
      </c>
      <c r="H14" s="273"/>
      <c r="I14" s="273"/>
      <c r="J14" s="274"/>
      <c r="K14" s="15"/>
    </row>
    <row r="15" spans="2:11" ht="18">
      <c r="B15" s="104" t="s">
        <v>67</v>
      </c>
      <c r="C15" s="105"/>
      <c r="D15" s="84"/>
      <c r="E15" s="210">
        <v>11975</v>
      </c>
      <c r="F15" s="212"/>
      <c r="G15" s="108" t="s">
        <v>4</v>
      </c>
      <c r="H15" s="84"/>
      <c r="I15" s="84"/>
      <c r="J15" s="188">
        <f>E15*E16</f>
        <v>1556750</v>
      </c>
      <c r="K15" s="15"/>
    </row>
    <row r="16" spans="2:13" ht="18" customHeight="1">
      <c r="B16" s="275" t="s">
        <v>84</v>
      </c>
      <c r="C16" s="276"/>
      <c r="D16" s="276"/>
      <c r="E16" s="211">
        <v>130</v>
      </c>
      <c r="F16" s="39"/>
      <c r="G16" s="109" t="s">
        <v>5</v>
      </c>
      <c r="H16" s="39"/>
      <c r="I16" s="39"/>
      <c r="J16" s="189">
        <f>J29+J33+J44</f>
        <v>1308275</v>
      </c>
      <c r="K16" s="15"/>
      <c r="M16" s="144"/>
    </row>
    <row r="17" spans="2:11" ht="18">
      <c r="B17" s="133" t="s">
        <v>68</v>
      </c>
      <c r="C17" s="40"/>
      <c r="D17" s="39"/>
      <c r="E17" s="211">
        <v>19000</v>
      </c>
      <c r="F17" s="212"/>
      <c r="G17" s="109" t="s">
        <v>6</v>
      </c>
      <c r="H17" s="41"/>
      <c r="I17" s="39"/>
      <c r="J17" s="189">
        <f>J29+J33+J44+J48+J56</f>
        <v>1491433.5</v>
      </c>
      <c r="K17" s="15"/>
    </row>
    <row r="18" spans="2:11" ht="18">
      <c r="B18" s="133" t="s">
        <v>2</v>
      </c>
      <c r="C18" s="42"/>
      <c r="D18" s="39"/>
      <c r="E18" s="213">
        <v>0.015</v>
      </c>
      <c r="F18" s="39"/>
      <c r="G18" s="109" t="s">
        <v>7</v>
      </c>
      <c r="H18" s="39"/>
      <c r="I18" s="39"/>
      <c r="J18" s="189">
        <f>J15-J16</f>
        <v>248475</v>
      </c>
      <c r="K18" s="15"/>
    </row>
    <row r="19" spans="2:11" ht="18">
      <c r="B19" s="106" t="s">
        <v>3</v>
      </c>
      <c r="C19" s="107"/>
      <c r="D19" s="100"/>
      <c r="E19" s="140">
        <v>12</v>
      </c>
      <c r="F19" s="39"/>
      <c r="G19" s="109" t="s">
        <v>8</v>
      </c>
      <c r="H19" s="39"/>
      <c r="I19" s="39"/>
      <c r="J19" s="189">
        <f>J15-J17</f>
        <v>65316.5</v>
      </c>
      <c r="K19" s="15"/>
    </row>
    <row r="20" spans="2:11" ht="18">
      <c r="B20" s="134"/>
      <c r="C20" s="42"/>
      <c r="D20" s="39"/>
      <c r="E20" s="139"/>
      <c r="F20" s="39"/>
      <c r="G20" s="110" t="s">
        <v>32</v>
      </c>
      <c r="H20" s="100"/>
      <c r="I20" s="111"/>
      <c r="J20" s="190">
        <f>G74</f>
        <v>124.5455949895616</v>
      </c>
      <c r="K20" s="15"/>
    </row>
    <row r="21" spans="2:11" s="3" customFormat="1" ht="20.25">
      <c r="B21" s="114" t="s">
        <v>33</v>
      </c>
      <c r="C21" s="113"/>
      <c r="D21" s="113"/>
      <c r="E21" s="268"/>
      <c r="F21" s="268"/>
      <c r="G21" s="115"/>
      <c r="H21" s="116"/>
      <c r="I21" s="128"/>
      <c r="J21" s="117"/>
      <c r="K21" s="15"/>
    </row>
    <row r="22" spans="2:11" s="3" customFormat="1" ht="18">
      <c r="B22" s="263" t="s">
        <v>12</v>
      </c>
      <c r="C22" s="264"/>
      <c r="D22" s="264"/>
      <c r="E22" s="280" t="s">
        <v>49</v>
      </c>
      <c r="F22" s="280"/>
      <c r="G22" s="171" t="s">
        <v>10</v>
      </c>
      <c r="H22" s="172" t="s">
        <v>11</v>
      </c>
      <c r="I22" s="173" t="s">
        <v>50</v>
      </c>
      <c r="J22" s="174" t="s">
        <v>1</v>
      </c>
      <c r="K22" s="15"/>
    </row>
    <row r="23" spans="2:10" s="3" customFormat="1" ht="18">
      <c r="B23" s="154" t="s">
        <v>44</v>
      </c>
      <c r="C23" s="155"/>
      <c r="D23" s="156"/>
      <c r="E23" s="331" t="s">
        <v>89</v>
      </c>
      <c r="F23" s="332"/>
      <c r="G23" s="175">
        <v>2</v>
      </c>
      <c r="H23" s="160" t="s">
        <v>51</v>
      </c>
      <c r="I23" s="161">
        <f>E17</f>
        <v>19000</v>
      </c>
      <c r="J23" s="10">
        <f aca="true" t="shared" si="0" ref="J23:J28">G23*I23</f>
        <v>38000</v>
      </c>
    </row>
    <row r="24" spans="2:10" s="3" customFormat="1" ht="18">
      <c r="B24" s="145" t="s">
        <v>87</v>
      </c>
      <c r="C24" s="146"/>
      <c r="D24" s="147"/>
      <c r="E24" s="237" t="s">
        <v>57</v>
      </c>
      <c r="F24" s="238"/>
      <c r="G24" s="176">
        <f>E10</f>
        <v>5300</v>
      </c>
      <c r="H24" s="162" t="s">
        <v>52</v>
      </c>
      <c r="I24" s="163">
        <v>30</v>
      </c>
      <c r="J24" s="10">
        <f t="shared" si="0"/>
        <v>159000</v>
      </c>
    </row>
    <row r="25" spans="2:10" s="3" customFormat="1" ht="18">
      <c r="B25" s="145" t="s">
        <v>45</v>
      </c>
      <c r="C25" s="146"/>
      <c r="D25" s="147"/>
      <c r="E25" s="237" t="s">
        <v>58</v>
      </c>
      <c r="F25" s="238"/>
      <c r="G25" s="176">
        <v>2</v>
      </c>
      <c r="H25" s="162" t="s">
        <v>51</v>
      </c>
      <c r="I25" s="163">
        <f>E17</f>
        <v>19000</v>
      </c>
      <c r="J25" s="10">
        <f t="shared" si="0"/>
        <v>38000</v>
      </c>
    </row>
    <row r="26" spans="2:10" s="3" customFormat="1" ht="18">
      <c r="B26" s="145" t="s">
        <v>46</v>
      </c>
      <c r="C26" s="146"/>
      <c r="D26" s="147"/>
      <c r="E26" s="237" t="s">
        <v>85</v>
      </c>
      <c r="F26" s="238"/>
      <c r="G26" s="177">
        <v>2</v>
      </c>
      <c r="H26" s="162" t="s">
        <v>51</v>
      </c>
      <c r="I26" s="163">
        <f>E17</f>
        <v>19000</v>
      </c>
      <c r="J26" s="10">
        <f t="shared" si="0"/>
        <v>38000</v>
      </c>
    </row>
    <row r="27" spans="2:10" s="3" customFormat="1" ht="18">
      <c r="B27" s="205" t="s">
        <v>69</v>
      </c>
      <c r="C27" s="206"/>
      <c r="D27" s="207"/>
      <c r="E27" s="237" t="s">
        <v>81</v>
      </c>
      <c r="F27" s="238"/>
      <c r="G27" s="177">
        <v>2</v>
      </c>
      <c r="H27" s="165" t="s">
        <v>52</v>
      </c>
      <c r="I27" s="163">
        <f>E17</f>
        <v>19000</v>
      </c>
      <c r="J27" s="10">
        <f t="shared" si="0"/>
        <v>38000</v>
      </c>
    </row>
    <row r="28" spans="2:10" s="3" customFormat="1" ht="18" customHeight="1">
      <c r="B28" s="151" t="s">
        <v>94</v>
      </c>
      <c r="C28" s="152"/>
      <c r="D28" s="153"/>
      <c r="E28" s="323" t="s">
        <v>59</v>
      </c>
      <c r="F28" s="324"/>
      <c r="G28" s="178">
        <f>Hoja1!E5*Hoja1!C2</f>
        <v>11974.999999999998</v>
      </c>
      <c r="H28" s="166" t="s">
        <v>55</v>
      </c>
      <c r="I28" s="167">
        <v>35</v>
      </c>
      <c r="J28" s="10">
        <f t="shared" si="0"/>
        <v>419124.99999999994</v>
      </c>
    </row>
    <row r="29" spans="2:11" ht="18">
      <c r="B29" s="261" t="s">
        <v>13</v>
      </c>
      <c r="C29" s="262"/>
      <c r="D29" s="262"/>
      <c r="E29" s="262"/>
      <c r="F29" s="262"/>
      <c r="G29" s="262"/>
      <c r="H29" s="262"/>
      <c r="I29" s="262"/>
      <c r="J29" s="101">
        <f>SUM(J23:J28)</f>
        <v>730125</v>
      </c>
      <c r="K29" s="3"/>
    </row>
    <row r="30" spans="2:10" s="3" customFormat="1" ht="18">
      <c r="B30" s="81"/>
      <c r="C30" s="81"/>
      <c r="D30" s="81"/>
      <c r="E30" s="81"/>
      <c r="F30" s="81"/>
      <c r="G30" s="22"/>
      <c r="H30" s="81"/>
      <c r="I30" s="81"/>
      <c r="J30" s="24"/>
    </row>
    <row r="31" spans="2:11" s="25" customFormat="1" ht="21">
      <c r="B31" s="263" t="s">
        <v>99</v>
      </c>
      <c r="C31" s="264"/>
      <c r="D31" s="264"/>
      <c r="E31" s="280" t="s">
        <v>49</v>
      </c>
      <c r="F31" s="280"/>
      <c r="G31" s="171" t="s">
        <v>10</v>
      </c>
      <c r="H31" s="172" t="s">
        <v>11</v>
      </c>
      <c r="I31" s="173" t="s">
        <v>50</v>
      </c>
      <c r="J31" s="174" t="s">
        <v>1</v>
      </c>
      <c r="K31" s="3"/>
    </row>
    <row r="32" spans="2:10" s="3" customFormat="1" ht="18">
      <c r="B32" s="277" t="s">
        <v>48</v>
      </c>
      <c r="C32" s="278"/>
      <c r="D32" s="279"/>
      <c r="E32" s="237" t="s">
        <v>88</v>
      </c>
      <c r="F32" s="238"/>
      <c r="G32" s="177">
        <v>1</v>
      </c>
      <c r="H32" s="164" t="s">
        <v>54</v>
      </c>
      <c r="I32" s="168">
        <v>50000</v>
      </c>
      <c r="J32" s="138">
        <f>I32*G32</f>
        <v>50000</v>
      </c>
    </row>
    <row r="33" spans="2:12" ht="18">
      <c r="B33" s="261" t="s">
        <v>15</v>
      </c>
      <c r="C33" s="262"/>
      <c r="D33" s="262"/>
      <c r="E33" s="262"/>
      <c r="F33" s="262"/>
      <c r="G33" s="262"/>
      <c r="H33" s="262"/>
      <c r="I33" s="262"/>
      <c r="J33" s="118">
        <f>SUM(J32:J32)</f>
        <v>50000</v>
      </c>
      <c r="K33" s="3"/>
      <c r="L33" s="15"/>
    </row>
    <row r="34" spans="2:12" s="3" customFormat="1" ht="18">
      <c r="B34" s="81"/>
      <c r="C34" s="81"/>
      <c r="D34" s="81"/>
      <c r="E34" s="81"/>
      <c r="F34" s="81"/>
      <c r="G34" s="22"/>
      <c r="H34" s="81"/>
      <c r="I34" s="81"/>
      <c r="J34" s="24"/>
      <c r="L34" s="18"/>
    </row>
    <row r="35" spans="2:12" s="3" customFormat="1" ht="21">
      <c r="B35" s="263" t="s">
        <v>100</v>
      </c>
      <c r="C35" s="264"/>
      <c r="D35" s="264"/>
      <c r="E35" s="280" t="s">
        <v>49</v>
      </c>
      <c r="F35" s="280"/>
      <c r="G35" s="171" t="s">
        <v>10</v>
      </c>
      <c r="H35" s="172" t="s">
        <v>11</v>
      </c>
      <c r="I35" s="173" t="s">
        <v>50</v>
      </c>
      <c r="J35" s="174" t="s">
        <v>1</v>
      </c>
      <c r="L35" s="21"/>
    </row>
    <row r="36" spans="2:12" s="3" customFormat="1" ht="18">
      <c r="B36" s="328" t="s">
        <v>30</v>
      </c>
      <c r="C36" s="329" t="s">
        <v>40</v>
      </c>
      <c r="D36" s="330" t="s">
        <v>40</v>
      </c>
      <c r="E36" s="283"/>
      <c r="F36" s="238"/>
      <c r="G36" s="181"/>
      <c r="H36" s="124"/>
      <c r="I36" s="179"/>
      <c r="J36" s="125"/>
      <c r="L36" s="21"/>
    </row>
    <row r="37" spans="2:12" s="3" customFormat="1" ht="18">
      <c r="B37" s="148" t="s">
        <v>83</v>
      </c>
      <c r="C37" s="149"/>
      <c r="D37" s="150"/>
      <c r="E37" s="237" t="s">
        <v>58</v>
      </c>
      <c r="F37" s="238"/>
      <c r="G37" s="177">
        <v>350</v>
      </c>
      <c r="H37" s="165" t="s">
        <v>55</v>
      </c>
      <c r="I37" s="180">
        <v>650</v>
      </c>
      <c r="J37" s="126">
        <f>G37*I37</f>
        <v>227500</v>
      </c>
      <c r="L37" s="21"/>
    </row>
    <row r="38" spans="2:12" s="3" customFormat="1" ht="18">
      <c r="B38" s="325" t="s">
        <v>31</v>
      </c>
      <c r="C38" s="326"/>
      <c r="D38" s="327"/>
      <c r="E38" s="237"/>
      <c r="F38" s="238"/>
      <c r="G38" s="177"/>
      <c r="H38" s="165"/>
      <c r="I38" s="180"/>
      <c r="J38" s="126"/>
      <c r="L38" s="21"/>
    </row>
    <row r="39" spans="2:12" s="3" customFormat="1" ht="18">
      <c r="B39" s="227" t="s">
        <v>71</v>
      </c>
      <c r="C39" s="195"/>
      <c r="D39" s="196"/>
      <c r="E39" s="281" t="s">
        <v>61</v>
      </c>
      <c r="F39" s="282"/>
      <c r="G39" s="176">
        <v>300</v>
      </c>
      <c r="H39" s="162" t="s">
        <v>55</v>
      </c>
      <c r="I39" s="197">
        <v>850</v>
      </c>
      <c r="J39" s="198">
        <f>G39*I39</f>
        <v>255000</v>
      </c>
      <c r="L39" s="21"/>
    </row>
    <row r="40" spans="2:12" s="3" customFormat="1" ht="18">
      <c r="B40" s="131" t="s">
        <v>43</v>
      </c>
      <c r="C40" s="129"/>
      <c r="D40" s="130"/>
      <c r="E40" s="199"/>
      <c r="F40" s="200"/>
      <c r="G40" s="182"/>
      <c r="H40" s="170"/>
      <c r="I40" s="180"/>
      <c r="J40" s="126"/>
      <c r="L40" s="21"/>
    </row>
    <row r="41" spans="2:12" s="3" customFormat="1" ht="18">
      <c r="B41" s="228" t="s">
        <v>70</v>
      </c>
      <c r="C41" s="149"/>
      <c r="D41" s="150"/>
      <c r="E41" s="237" t="s">
        <v>60</v>
      </c>
      <c r="F41" s="238"/>
      <c r="G41" s="177">
        <v>3</v>
      </c>
      <c r="H41" s="165" t="s">
        <v>56</v>
      </c>
      <c r="I41" s="180">
        <v>8550</v>
      </c>
      <c r="J41" s="126">
        <f>G41*I41</f>
        <v>25650</v>
      </c>
      <c r="L41" s="21"/>
    </row>
    <row r="42" spans="2:12" s="3" customFormat="1" ht="18">
      <c r="B42" s="120" t="s">
        <v>41</v>
      </c>
      <c r="C42" s="121"/>
      <c r="D42" s="122"/>
      <c r="E42" s="199"/>
      <c r="F42" s="200"/>
      <c r="G42" s="182"/>
      <c r="H42" s="170"/>
      <c r="I42" s="180"/>
      <c r="J42" s="126"/>
      <c r="L42" s="21"/>
    </row>
    <row r="43" spans="2:12" s="3" customFormat="1" ht="18">
      <c r="B43" s="148" t="s">
        <v>86</v>
      </c>
      <c r="C43" s="149"/>
      <c r="D43" s="150"/>
      <c r="E43" s="237" t="s">
        <v>59</v>
      </c>
      <c r="F43" s="238"/>
      <c r="G43" s="177">
        <v>100</v>
      </c>
      <c r="H43" s="169" t="s">
        <v>53</v>
      </c>
      <c r="I43" s="180">
        <v>200</v>
      </c>
      <c r="J43" s="126">
        <f>G43*I43</f>
        <v>20000</v>
      </c>
      <c r="L43" s="21"/>
    </row>
    <row r="44" spans="2:14" ht="18">
      <c r="B44" s="298" t="s">
        <v>16</v>
      </c>
      <c r="C44" s="299"/>
      <c r="D44" s="299"/>
      <c r="E44" s="299"/>
      <c r="F44" s="299"/>
      <c r="G44" s="299"/>
      <c r="H44" s="299"/>
      <c r="I44" s="299"/>
      <c r="J44" s="119">
        <f>SUM(J36:J43)</f>
        <v>528150</v>
      </c>
      <c r="K44" s="15"/>
      <c r="M44" s="15"/>
      <c r="N44" s="15"/>
    </row>
    <row r="45" spans="2:14" s="3" customFormat="1" ht="18">
      <c r="B45" s="26"/>
      <c r="C45" s="26"/>
      <c r="D45" s="26"/>
      <c r="E45" s="26"/>
      <c r="F45" s="26"/>
      <c r="G45" s="27"/>
      <c r="H45" s="26"/>
      <c r="I45" s="26"/>
      <c r="J45" s="28"/>
      <c r="K45" s="15"/>
      <c r="M45" s="15"/>
      <c r="N45" s="15"/>
    </row>
    <row r="46" spans="2:16" ht="18">
      <c r="B46" s="300" t="s">
        <v>17</v>
      </c>
      <c r="C46" s="301"/>
      <c r="D46" s="301"/>
      <c r="E46" s="301"/>
      <c r="F46" s="301"/>
      <c r="G46" s="301"/>
      <c r="H46" s="301"/>
      <c r="I46" s="301"/>
      <c r="J46" s="101">
        <f>J29+J33+J44</f>
        <v>1308275</v>
      </c>
      <c r="K46" s="15"/>
      <c r="M46" s="15"/>
      <c r="N46" s="15"/>
      <c r="O46" s="9"/>
      <c r="P46" s="9"/>
    </row>
    <row r="47" spans="2:14" s="3" customFormat="1" ht="18">
      <c r="B47" s="82"/>
      <c r="C47" s="82"/>
      <c r="D47" s="82"/>
      <c r="E47" s="82"/>
      <c r="F47" s="82"/>
      <c r="G47" s="29"/>
      <c r="H47" s="82"/>
      <c r="I47" s="82"/>
      <c r="J47" s="24"/>
      <c r="K47" s="15"/>
      <c r="M47" s="15"/>
      <c r="N47" s="15"/>
    </row>
    <row r="48" spans="2:14" s="3" customFormat="1" ht="18">
      <c r="B48" s="136" t="s">
        <v>39</v>
      </c>
      <c r="C48" s="137"/>
      <c r="D48" s="137"/>
      <c r="E48" s="296"/>
      <c r="F48" s="297"/>
      <c r="G48" s="183">
        <v>0.05</v>
      </c>
      <c r="H48" s="191" t="s">
        <v>62</v>
      </c>
      <c r="I48" s="192"/>
      <c r="J48" s="138">
        <f>J46*G48</f>
        <v>65413.75</v>
      </c>
      <c r="K48" s="15"/>
      <c r="M48" s="15"/>
      <c r="N48" s="15"/>
    </row>
    <row r="49" spans="2:14" s="3" customFormat="1" ht="18">
      <c r="B49" s="132"/>
      <c r="C49" s="132"/>
      <c r="D49" s="132"/>
      <c r="E49" s="132"/>
      <c r="F49" s="132"/>
      <c r="G49" s="184"/>
      <c r="H49" s="185"/>
      <c r="I49" s="132"/>
      <c r="J49" s="24"/>
      <c r="K49" s="15"/>
      <c r="M49" s="15"/>
      <c r="N49" s="15"/>
    </row>
    <row r="50" spans="2:14" s="3" customFormat="1" ht="20.25">
      <c r="B50" s="114" t="s">
        <v>38</v>
      </c>
      <c r="C50" s="113"/>
      <c r="D50" s="113"/>
      <c r="E50" s="19"/>
      <c r="F50" s="19"/>
      <c r="G50" s="186"/>
      <c r="H50" s="157"/>
      <c r="I50" s="20"/>
      <c r="J50" s="20"/>
      <c r="K50" s="15"/>
      <c r="M50" s="15"/>
      <c r="N50" s="15"/>
    </row>
    <row r="51" spans="2:14" s="3" customFormat="1" ht="18">
      <c r="B51" s="337" t="s">
        <v>37</v>
      </c>
      <c r="C51" s="338"/>
      <c r="D51" s="338"/>
      <c r="E51" s="280"/>
      <c r="F51" s="280"/>
      <c r="G51" s="171" t="s">
        <v>10</v>
      </c>
      <c r="H51" s="172" t="s">
        <v>11</v>
      </c>
      <c r="I51" s="173"/>
      <c r="J51" s="174" t="s">
        <v>1</v>
      </c>
      <c r="K51" s="15"/>
      <c r="M51" s="15"/>
      <c r="N51" s="15"/>
    </row>
    <row r="52" spans="2:15" s="3" customFormat="1" ht="21">
      <c r="B52" s="304" t="s">
        <v>101</v>
      </c>
      <c r="C52" s="305"/>
      <c r="D52" s="305"/>
      <c r="E52" s="294"/>
      <c r="F52" s="295"/>
      <c r="G52" s="219">
        <f>E18</f>
        <v>0.015</v>
      </c>
      <c r="H52" s="193" t="s">
        <v>62</v>
      </c>
      <c r="I52" s="194"/>
      <c r="J52" s="125">
        <f>J46*E18*E19*0.5</f>
        <v>117744.75</v>
      </c>
      <c r="K52" s="15"/>
      <c r="L52" s="278"/>
      <c r="M52" s="278"/>
      <c r="N52" s="278"/>
      <c r="O52" s="278"/>
    </row>
    <row r="53" spans="2:15" s="3" customFormat="1" ht="22.5" customHeight="1">
      <c r="B53" s="216" t="s">
        <v>91</v>
      </c>
      <c r="C53" s="229"/>
      <c r="D53" s="226"/>
      <c r="E53" s="215"/>
      <c r="F53" s="230"/>
      <c r="G53" s="220"/>
      <c r="H53" s="222"/>
      <c r="I53" s="223"/>
      <c r="J53" s="126"/>
      <c r="K53" s="15"/>
      <c r="L53" s="214"/>
      <c r="M53" s="214"/>
      <c r="N53" s="214"/>
      <c r="O53" s="214"/>
    </row>
    <row r="54" spans="2:15" s="3" customFormat="1" ht="22.5" customHeight="1">
      <c r="B54" s="216" t="s">
        <v>92</v>
      </c>
      <c r="C54" s="229"/>
      <c r="D54" s="226"/>
      <c r="E54" s="215"/>
      <c r="F54" s="230"/>
      <c r="G54" s="220"/>
      <c r="H54" s="222"/>
      <c r="I54" s="223"/>
      <c r="J54" s="126"/>
      <c r="K54" s="15"/>
      <c r="L54" s="214"/>
      <c r="M54" s="214"/>
      <c r="N54" s="214"/>
      <c r="O54" s="214"/>
    </row>
    <row r="55" spans="2:15" s="3" customFormat="1" ht="18">
      <c r="B55" s="217" t="s">
        <v>93</v>
      </c>
      <c r="C55" s="218"/>
      <c r="D55" s="152"/>
      <c r="E55" s="231"/>
      <c r="F55" s="232"/>
      <c r="G55" s="221"/>
      <c r="H55" s="224"/>
      <c r="I55" s="225"/>
      <c r="J55" s="135"/>
      <c r="K55" s="15"/>
      <c r="L55" s="214"/>
      <c r="M55" s="214"/>
      <c r="N55" s="214"/>
      <c r="O55" s="214"/>
    </row>
    <row r="56" spans="2:14" ht="18">
      <c r="B56" s="289" t="s">
        <v>34</v>
      </c>
      <c r="C56" s="290"/>
      <c r="D56" s="290"/>
      <c r="E56" s="290"/>
      <c r="F56" s="290"/>
      <c r="G56" s="290"/>
      <c r="H56" s="290"/>
      <c r="I56" s="290"/>
      <c r="J56" s="118">
        <f>SUM(J52:J52)</f>
        <v>117744.75</v>
      </c>
      <c r="K56" s="15"/>
      <c r="M56" s="15"/>
      <c r="N56" s="15"/>
    </row>
    <row r="57" spans="2:12" s="3" customFormat="1" ht="18">
      <c r="B57" s="81"/>
      <c r="C57" s="81"/>
      <c r="D57" s="81"/>
      <c r="E57" s="81"/>
      <c r="F57" s="81"/>
      <c r="G57" s="22"/>
      <c r="H57" s="81"/>
      <c r="I57" s="81"/>
      <c r="J57" s="24"/>
      <c r="K57" s="15"/>
      <c r="L57" s="15"/>
    </row>
    <row r="58" spans="2:12" ht="18">
      <c r="B58" s="287" t="s">
        <v>19</v>
      </c>
      <c r="C58" s="288"/>
      <c r="D58" s="288"/>
      <c r="E58" s="288"/>
      <c r="F58" s="288"/>
      <c r="G58" s="288"/>
      <c r="H58" s="288"/>
      <c r="I58" s="288"/>
      <c r="J58" s="339">
        <f>J46+J48+J56</f>
        <v>1491433.5</v>
      </c>
      <c r="K58" s="15"/>
      <c r="L58" s="15"/>
    </row>
    <row r="59" spans="2:12" s="3" customFormat="1" ht="3" customHeight="1">
      <c r="B59" s="289"/>
      <c r="C59" s="290"/>
      <c r="D59" s="290"/>
      <c r="E59" s="290"/>
      <c r="F59" s="290"/>
      <c r="G59" s="290"/>
      <c r="H59" s="290"/>
      <c r="I59" s="290"/>
      <c r="J59" s="340"/>
      <c r="K59" s="15"/>
      <c r="L59" s="15"/>
    </row>
    <row r="60" spans="2:12" s="3" customFormat="1" ht="18" customHeight="1">
      <c r="B60" s="142"/>
      <c r="C60" s="142"/>
      <c r="D60" s="142"/>
      <c r="E60" s="142"/>
      <c r="F60" s="142"/>
      <c r="G60" s="142"/>
      <c r="H60" s="142"/>
      <c r="I60" s="142"/>
      <c r="J60" s="143"/>
      <c r="K60" s="15"/>
      <c r="L60" s="15"/>
    </row>
    <row r="61" spans="2:12" ht="18" customHeight="1">
      <c r="B61" s="291" t="s">
        <v>102</v>
      </c>
      <c r="C61" s="292"/>
      <c r="D61" s="292"/>
      <c r="E61" s="292"/>
      <c r="F61" s="292"/>
      <c r="G61" s="292"/>
      <c r="H61" s="292"/>
      <c r="I61" s="292"/>
      <c r="J61" s="293"/>
      <c r="K61" s="15"/>
      <c r="L61" s="21"/>
    </row>
    <row r="62" spans="2:12" ht="18" customHeight="1">
      <c r="B62" s="308" t="s">
        <v>63</v>
      </c>
      <c r="C62" s="309"/>
      <c r="D62" s="309"/>
      <c r="E62" s="309"/>
      <c r="F62" s="309"/>
      <c r="G62" s="309"/>
      <c r="H62" s="309"/>
      <c r="I62" s="309"/>
      <c r="J62" s="310"/>
      <c r="K62" s="15"/>
      <c r="L62" s="21"/>
    </row>
    <row r="63" spans="2:12" s="3" customFormat="1" ht="18" customHeight="1">
      <c r="B63" s="311" t="s">
        <v>65</v>
      </c>
      <c r="C63" s="311"/>
      <c r="D63" s="311"/>
      <c r="E63" s="312" t="s">
        <v>64</v>
      </c>
      <c r="F63" s="313"/>
      <c r="G63" s="313"/>
      <c r="H63" s="313"/>
      <c r="I63" s="313"/>
      <c r="J63" s="314"/>
      <c r="K63" s="15"/>
      <c r="L63" s="21"/>
    </row>
    <row r="64" spans="2:12" s="3" customFormat="1" ht="18" customHeight="1">
      <c r="B64" s="311"/>
      <c r="C64" s="311"/>
      <c r="D64" s="311"/>
      <c r="E64" s="306">
        <f>G64*0.9</f>
        <v>117</v>
      </c>
      <c r="F64" s="306"/>
      <c r="G64" s="307">
        <f>E16</f>
        <v>130</v>
      </c>
      <c r="H64" s="307"/>
      <c r="I64" s="315">
        <f>G64*1.1</f>
        <v>143</v>
      </c>
      <c r="J64" s="316"/>
      <c r="K64" s="15"/>
      <c r="L64" s="21"/>
    </row>
    <row r="65" spans="2:12" s="3" customFormat="1" ht="18" customHeight="1">
      <c r="B65" s="306">
        <f>B66*0.9</f>
        <v>10777.5</v>
      </c>
      <c r="C65" s="306"/>
      <c r="D65" s="306"/>
      <c r="E65" s="302">
        <f>E$64*$B$65-Hoja1!$C$40</f>
        <v>-182685.75</v>
      </c>
      <c r="F65" s="302"/>
      <c r="G65" s="302">
        <f>G$64*$B$65-Hoja1!$C$40</f>
        <v>-42578.25</v>
      </c>
      <c r="H65" s="302"/>
      <c r="I65" s="255">
        <f>I$64*$B$65-Hoja1!$C$40</f>
        <v>97529.25</v>
      </c>
      <c r="J65" s="256"/>
      <c r="K65" s="15"/>
      <c r="L65" s="21"/>
    </row>
    <row r="66" spans="2:12" s="3" customFormat="1" ht="18" customHeight="1">
      <c r="B66" s="306">
        <f>E15</f>
        <v>11975</v>
      </c>
      <c r="C66" s="306"/>
      <c r="D66" s="306"/>
      <c r="E66" s="302">
        <f>E$64*$B$66-$J$58</f>
        <v>-90358.5</v>
      </c>
      <c r="F66" s="302"/>
      <c r="G66" s="302">
        <f>G$64*$B$66-$J$58</f>
        <v>65316.5</v>
      </c>
      <c r="H66" s="302"/>
      <c r="I66" s="255">
        <f>I$64*$B$66-$J$58</f>
        <v>220991.5</v>
      </c>
      <c r="J66" s="256"/>
      <c r="K66" s="15"/>
      <c r="L66" s="21"/>
    </row>
    <row r="67" spans="2:12" s="3" customFormat="1" ht="18" customHeight="1">
      <c r="B67" s="306">
        <f>B66*1.1</f>
        <v>13172.500000000002</v>
      </c>
      <c r="C67" s="306"/>
      <c r="D67" s="306"/>
      <c r="E67" s="302">
        <f>E$64*$B$67-Hoja1!$D$40</f>
        <v>-4782.187499999767</v>
      </c>
      <c r="F67" s="302"/>
      <c r="G67" s="302">
        <f>G$64*$B$67-Hoja1!$D$40</f>
        <v>166460.31250000023</v>
      </c>
      <c r="H67" s="302"/>
      <c r="I67" s="255">
        <f>I$64*$B$67-Hoja1!$D$40</f>
        <v>337702.81250000023</v>
      </c>
      <c r="J67" s="256"/>
      <c r="K67" s="15"/>
      <c r="L67" s="21"/>
    </row>
    <row r="68" spans="2:12" s="3" customFormat="1" ht="18" customHeight="1">
      <c r="B68" s="31"/>
      <c r="C68" s="31"/>
      <c r="D68" s="31"/>
      <c r="E68" s="187"/>
      <c r="F68" s="187"/>
      <c r="G68" s="187"/>
      <c r="H68" s="187"/>
      <c r="I68" s="187"/>
      <c r="J68" s="187"/>
      <c r="K68" s="15"/>
      <c r="L68" s="21"/>
    </row>
    <row r="69" spans="2:12" s="3" customFormat="1" ht="18" customHeight="1">
      <c r="B69" s="31"/>
      <c r="C69" s="31"/>
      <c r="D69" s="32"/>
      <c r="E69" s="32"/>
      <c r="F69" s="32"/>
      <c r="G69" s="33"/>
      <c r="H69" s="11"/>
      <c r="I69" s="14"/>
      <c r="J69" s="14"/>
      <c r="K69" s="15"/>
      <c r="L69" s="21"/>
    </row>
    <row r="70" spans="2:12" s="3" customFormat="1" ht="18" customHeight="1">
      <c r="B70" s="317" t="s">
        <v>103</v>
      </c>
      <c r="C70" s="318"/>
      <c r="D70" s="318"/>
      <c r="E70" s="318"/>
      <c r="F70" s="318"/>
      <c r="G70" s="318"/>
      <c r="H70" s="318"/>
      <c r="I70" s="318"/>
      <c r="J70" s="319"/>
      <c r="K70" s="15"/>
      <c r="L70" s="21"/>
    </row>
    <row r="71" spans="2:12" s="3" customFormat="1" ht="18" customHeight="1">
      <c r="B71" s="320"/>
      <c r="C71" s="321"/>
      <c r="D71" s="321"/>
      <c r="E71" s="321"/>
      <c r="F71" s="321"/>
      <c r="G71" s="321"/>
      <c r="H71" s="321"/>
      <c r="I71" s="321"/>
      <c r="J71" s="322"/>
      <c r="K71" s="15"/>
      <c r="L71" s="21"/>
    </row>
    <row r="72" spans="2:12" s="3" customFormat="1" ht="18" customHeight="1">
      <c r="B72" s="341" t="s">
        <v>65</v>
      </c>
      <c r="C72" s="251"/>
      <c r="D72" s="251"/>
      <c r="E72" s="251">
        <f>B65</f>
        <v>10777.5</v>
      </c>
      <c r="F72" s="251"/>
      <c r="G72" s="251">
        <f>E15</f>
        <v>11975</v>
      </c>
      <c r="H72" s="251"/>
      <c r="I72" s="251">
        <f>B67</f>
        <v>13172.500000000002</v>
      </c>
      <c r="J72" s="252"/>
      <c r="K72" s="15"/>
      <c r="L72" s="21"/>
    </row>
    <row r="73" spans="2:12" ht="18" customHeight="1">
      <c r="B73" s="342"/>
      <c r="C73" s="253"/>
      <c r="D73" s="253"/>
      <c r="E73" s="253"/>
      <c r="F73" s="253"/>
      <c r="G73" s="253"/>
      <c r="H73" s="253"/>
      <c r="I73" s="253"/>
      <c r="J73" s="254"/>
      <c r="K73" s="15"/>
      <c r="L73" s="21"/>
    </row>
    <row r="74" spans="2:12" ht="18" customHeight="1">
      <c r="B74" s="333" t="s">
        <v>66</v>
      </c>
      <c r="C74" s="334"/>
      <c r="D74" s="334"/>
      <c r="E74" s="248">
        <f>Hoja1!C40/'vid _ país_Ñubl-media__2021-22'!E72</f>
        <v>133.95066109951287</v>
      </c>
      <c r="F74" s="248"/>
      <c r="G74" s="236">
        <f>$J$58/G72</f>
        <v>124.5455949895616</v>
      </c>
      <c r="H74" s="236"/>
      <c r="I74" s="248">
        <f>Hoja1!D40/'vid _ país_Ñubl-media__2021-22'!I72</f>
        <v>117.3630432719681</v>
      </c>
      <c r="J74" s="249"/>
      <c r="K74" s="15"/>
      <c r="L74" s="21"/>
    </row>
    <row r="75" spans="2:12" ht="18" customHeight="1">
      <c r="B75" s="335"/>
      <c r="C75" s="336"/>
      <c r="D75" s="336"/>
      <c r="E75" s="236"/>
      <c r="F75" s="236"/>
      <c r="G75" s="236"/>
      <c r="H75" s="236"/>
      <c r="I75" s="236"/>
      <c r="J75" s="250"/>
      <c r="K75" s="15"/>
      <c r="L75" s="21"/>
    </row>
    <row r="76" spans="2:12" ht="18" customHeight="1">
      <c r="B76" s="43"/>
      <c r="C76" s="1"/>
      <c r="D76" s="3"/>
      <c r="E76" s="3"/>
      <c r="F76" s="102"/>
      <c r="G76" s="102"/>
      <c r="H76" s="102"/>
      <c r="I76" s="14"/>
      <c r="J76" s="14"/>
      <c r="K76" s="15"/>
      <c r="L76" s="21"/>
    </row>
    <row r="77" spans="2:11" s="3" customFormat="1" ht="18" customHeight="1">
      <c r="B77" s="284" t="s">
        <v>21</v>
      </c>
      <c r="C77" s="285"/>
      <c r="D77" s="285"/>
      <c r="E77" s="285"/>
      <c r="F77" s="285"/>
      <c r="G77" s="285"/>
      <c r="H77" s="285"/>
      <c r="I77" s="285"/>
      <c r="J77" s="286"/>
      <c r="K77" s="77"/>
    </row>
    <row r="78" spans="2:11" s="3" customFormat="1" ht="18" customHeight="1">
      <c r="B78" s="203" t="s">
        <v>73</v>
      </c>
      <c r="C78" s="201"/>
      <c r="D78" s="201"/>
      <c r="E78" s="201"/>
      <c r="F78" s="201"/>
      <c r="G78" s="201"/>
      <c r="H78" s="201"/>
      <c r="I78" s="201"/>
      <c r="J78" s="202"/>
      <c r="K78" s="77"/>
    </row>
    <row r="79" spans="2:14" s="3" customFormat="1" ht="18" customHeight="1">
      <c r="B79" s="242" t="s">
        <v>98</v>
      </c>
      <c r="C79" s="243"/>
      <c r="D79" s="243"/>
      <c r="E79" s="243"/>
      <c r="F79" s="243"/>
      <c r="G79" s="243"/>
      <c r="H79" s="243"/>
      <c r="I79" s="243"/>
      <c r="J79" s="244"/>
      <c r="K79" s="77"/>
      <c r="N79" s="103"/>
    </row>
    <row r="80" spans="2:14" s="3" customFormat="1" ht="18" customHeight="1">
      <c r="B80" s="203" t="s">
        <v>74</v>
      </c>
      <c r="C80" s="201"/>
      <c r="D80" s="233"/>
      <c r="E80" s="233"/>
      <c r="F80" s="233"/>
      <c r="G80" s="233"/>
      <c r="H80" s="233"/>
      <c r="I80" s="233"/>
      <c r="J80" s="234"/>
      <c r="K80" s="77"/>
      <c r="N80" s="103"/>
    </row>
    <row r="81" spans="2:14" s="3" customFormat="1" ht="17.25" customHeight="1">
      <c r="B81" s="242" t="s">
        <v>104</v>
      </c>
      <c r="C81" s="243"/>
      <c r="D81" s="243"/>
      <c r="E81" s="243"/>
      <c r="F81" s="243"/>
      <c r="G81" s="243"/>
      <c r="H81" s="243"/>
      <c r="I81" s="243"/>
      <c r="J81" s="244"/>
      <c r="K81" s="77"/>
      <c r="N81" s="103"/>
    </row>
    <row r="82" spans="2:11" s="3" customFormat="1" ht="30" customHeight="1">
      <c r="B82" s="245" t="s">
        <v>105</v>
      </c>
      <c r="C82" s="246"/>
      <c r="D82" s="246"/>
      <c r="E82" s="246"/>
      <c r="F82" s="246"/>
      <c r="G82" s="246"/>
      <c r="H82" s="246"/>
      <c r="I82" s="246"/>
      <c r="J82" s="247"/>
      <c r="K82" s="78"/>
    </row>
    <row r="83" spans="2:11" s="3" customFormat="1" ht="18" customHeight="1">
      <c r="B83" s="242" t="s">
        <v>106</v>
      </c>
      <c r="C83" s="243"/>
      <c r="D83" s="243"/>
      <c r="E83" s="243"/>
      <c r="F83" s="243"/>
      <c r="G83" s="243"/>
      <c r="H83" s="243"/>
      <c r="I83" s="243"/>
      <c r="J83" s="244"/>
      <c r="K83" s="77"/>
    </row>
    <row r="84" spans="2:11" s="3" customFormat="1" ht="17.25" customHeight="1">
      <c r="B84" s="257" t="s">
        <v>107</v>
      </c>
      <c r="C84" s="258"/>
      <c r="D84" s="258"/>
      <c r="E84" s="258"/>
      <c r="F84" s="258"/>
      <c r="G84" s="258"/>
      <c r="H84" s="258"/>
      <c r="I84" s="258"/>
      <c r="J84" s="259"/>
      <c r="K84" s="77"/>
    </row>
    <row r="85" spans="2:11" s="3" customFormat="1" ht="18" customHeight="1">
      <c r="B85" s="239" t="s">
        <v>108</v>
      </c>
      <c r="C85" s="240"/>
      <c r="D85" s="240"/>
      <c r="E85" s="240"/>
      <c r="F85" s="240"/>
      <c r="G85" s="240"/>
      <c r="H85" s="240"/>
      <c r="I85" s="240"/>
      <c r="J85" s="241"/>
      <c r="K85" s="78"/>
    </row>
    <row r="86" spans="2:11" s="3" customFormat="1" ht="18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78"/>
    </row>
    <row r="87" spans="2:11" s="3" customFormat="1" ht="18" customHeight="1">
      <c r="B87" s="34"/>
      <c r="C87" s="35"/>
      <c r="D87" s="35"/>
      <c r="E87" s="35"/>
      <c r="F87" s="35"/>
      <c r="G87" s="35"/>
      <c r="H87" s="35"/>
      <c r="I87" s="35"/>
      <c r="J87" s="35"/>
      <c r="K87" s="30"/>
    </row>
    <row r="88" spans="2:11" s="3" customFormat="1" ht="16.5" customHeight="1">
      <c r="B88" s="36"/>
      <c r="C88" s="36"/>
      <c r="D88" s="36"/>
      <c r="E88" s="36"/>
      <c r="F88" s="36"/>
      <c r="G88" s="37"/>
      <c r="H88" s="36"/>
      <c r="I88" s="36"/>
      <c r="J88" s="36"/>
      <c r="K88" s="9"/>
    </row>
    <row r="89" spans="2:11" s="3" customFormat="1" ht="15">
      <c r="B89" s="4"/>
      <c r="C89" s="4"/>
      <c r="D89" s="4"/>
      <c r="E89" s="4"/>
      <c r="F89" s="4"/>
      <c r="G89" s="5"/>
      <c r="H89" s="4"/>
      <c r="I89" s="4"/>
      <c r="J89" s="4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9"/>
    </row>
    <row r="93" spans="2:12" s="3" customFormat="1" ht="15">
      <c r="B93" s="64"/>
      <c r="C93" s="64"/>
      <c r="D93" s="64"/>
      <c r="E93" s="64"/>
      <c r="F93" s="64"/>
      <c r="G93" s="65"/>
      <c r="H93" s="64"/>
      <c r="I93" s="64"/>
      <c r="J93" s="64"/>
      <c r="K93" s="66"/>
      <c r="L93" s="64"/>
    </row>
    <row r="94" spans="2:12" s="3" customFormat="1" ht="15">
      <c r="B94" s="64"/>
      <c r="C94" s="64"/>
      <c r="D94" s="64"/>
      <c r="E94" s="64"/>
      <c r="F94" s="64"/>
      <c r="G94" s="65"/>
      <c r="H94" s="64"/>
      <c r="I94" s="64"/>
      <c r="J94" s="64"/>
      <c r="K94" s="66"/>
      <c r="L94" s="64"/>
    </row>
    <row r="95" spans="2:12" s="3" customFormat="1" ht="15">
      <c r="B95" s="64"/>
      <c r="C95" s="64"/>
      <c r="D95" s="64"/>
      <c r="E95" s="64"/>
      <c r="F95" s="64"/>
      <c r="G95" s="65"/>
      <c r="H95" s="64"/>
      <c r="I95" s="64"/>
      <c r="J95" s="64"/>
      <c r="K95" s="66"/>
      <c r="L95" s="64"/>
    </row>
    <row r="96" spans="2:12" s="3" customFormat="1" ht="15">
      <c r="B96" s="64"/>
      <c r="C96" s="64"/>
      <c r="D96" s="64"/>
      <c r="E96" s="64"/>
      <c r="F96" s="64"/>
      <c r="G96" s="65"/>
      <c r="H96" s="64"/>
      <c r="I96" s="64"/>
      <c r="J96" s="64"/>
      <c r="K96" s="66"/>
      <c r="L96" s="64"/>
    </row>
    <row r="97" spans="2:12" ht="18">
      <c r="B97" s="53"/>
      <c r="C97" s="53"/>
      <c r="D97" s="54"/>
      <c r="E97" s="54"/>
      <c r="F97" s="55"/>
      <c r="G97" s="55"/>
      <c r="H97" s="55"/>
      <c r="I97" s="64"/>
      <c r="J97" s="64"/>
      <c r="K97" s="66"/>
      <c r="L97" s="64"/>
    </row>
    <row r="98" spans="2:12" ht="18">
      <c r="B98" s="53"/>
      <c r="C98" s="56"/>
      <c r="D98" s="56"/>
      <c r="E98" s="57"/>
      <c r="F98" s="56"/>
      <c r="G98" s="58"/>
      <c r="H98" s="59"/>
      <c r="I98" s="64"/>
      <c r="J98" s="64"/>
      <c r="K98" s="66"/>
      <c r="L98" s="64"/>
    </row>
    <row r="99" spans="2:12" ht="18">
      <c r="B99" s="54"/>
      <c r="C99" s="54"/>
      <c r="D99" s="54"/>
      <c r="E99" s="54"/>
      <c r="F99" s="54"/>
      <c r="G99" s="54"/>
      <c r="H99" s="54"/>
      <c r="I99" s="64"/>
      <c r="J99" s="64"/>
      <c r="K99" s="66"/>
      <c r="L99" s="64"/>
    </row>
    <row r="100" spans="2:12" ht="18">
      <c r="B100" s="53"/>
      <c r="C100" s="54"/>
      <c r="D100" s="54"/>
      <c r="E100" s="54"/>
      <c r="F100" s="54"/>
      <c r="G100" s="54"/>
      <c r="H100" s="54"/>
      <c r="I100" s="64"/>
      <c r="J100" s="64"/>
      <c r="K100" s="66"/>
      <c r="L100" s="64"/>
    </row>
    <row r="101" spans="2:12" ht="18">
      <c r="B101" s="67"/>
      <c r="C101" s="68"/>
      <c r="D101" s="68"/>
      <c r="E101" s="60"/>
      <c r="F101" s="60"/>
      <c r="G101" s="60"/>
      <c r="H101" s="60"/>
      <c r="I101" s="64"/>
      <c r="J101" s="66"/>
      <c r="K101" s="66"/>
      <c r="L101" s="64"/>
    </row>
    <row r="102" spans="2:12" ht="18">
      <c r="B102" s="67"/>
      <c r="C102" s="68"/>
      <c r="D102" s="68"/>
      <c r="E102" s="60"/>
      <c r="F102" s="60"/>
      <c r="G102" s="60"/>
      <c r="H102" s="60"/>
      <c r="I102" s="64"/>
      <c r="J102" s="66"/>
      <c r="K102" s="66"/>
      <c r="L102" s="64"/>
    </row>
    <row r="103" spans="2:12" ht="18">
      <c r="B103" s="61"/>
      <c r="C103" s="62"/>
      <c r="D103" s="62"/>
      <c r="E103" s="61"/>
      <c r="F103" s="61"/>
      <c r="G103" s="61"/>
      <c r="H103" s="63"/>
      <c r="I103" s="64"/>
      <c r="J103" s="64"/>
      <c r="K103" s="66"/>
      <c r="L103" s="64"/>
    </row>
    <row r="104" spans="2:12" ht="18">
      <c r="B104" s="54"/>
      <c r="C104" s="54"/>
      <c r="D104" s="54"/>
      <c r="E104" s="54"/>
      <c r="F104" s="54"/>
      <c r="G104" s="54"/>
      <c r="H104" s="54"/>
      <c r="I104" s="64"/>
      <c r="J104" s="64"/>
      <c r="K104" s="66"/>
      <c r="L104" s="64"/>
    </row>
    <row r="105" spans="2:12" ht="18">
      <c r="B105" s="53"/>
      <c r="C105" s="54"/>
      <c r="D105" s="54"/>
      <c r="E105" s="54"/>
      <c r="F105" s="54"/>
      <c r="G105" s="54"/>
      <c r="H105" s="54"/>
      <c r="I105" s="64"/>
      <c r="J105" s="64"/>
      <c r="K105" s="66"/>
      <c r="L105" s="64"/>
    </row>
    <row r="106" spans="2:12" ht="18">
      <c r="B106" s="69"/>
      <c r="C106" s="70"/>
      <c r="D106" s="71"/>
      <c r="E106" s="72"/>
      <c r="F106" s="71"/>
      <c r="G106" s="73"/>
      <c r="H106" s="73"/>
      <c r="I106" s="64"/>
      <c r="J106" s="64"/>
      <c r="K106" s="66"/>
      <c r="L106" s="64"/>
    </row>
    <row r="107" spans="2:12" ht="18">
      <c r="B107" s="69"/>
      <c r="C107" s="70"/>
      <c r="D107" s="71"/>
      <c r="E107" s="72"/>
      <c r="F107" s="71"/>
      <c r="G107" s="73"/>
      <c r="H107" s="73"/>
      <c r="I107" s="64"/>
      <c r="J107" s="64"/>
      <c r="K107" s="66"/>
      <c r="L107" s="64"/>
    </row>
    <row r="108" spans="2:12" ht="18">
      <c r="B108" s="303"/>
      <c r="C108" s="303"/>
      <c r="D108" s="71"/>
      <c r="E108" s="72"/>
      <c r="F108" s="71"/>
      <c r="G108" s="73"/>
      <c r="H108" s="73"/>
      <c r="I108" s="64"/>
      <c r="J108" s="64"/>
      <c r="K108" s="66"/>
      <c r="L108" s="64"/>
    </row>
    <row r="109" spans="2:12" ht="18">
      <c r="B109" s="69"/>
      <c r="C109" s="70"/>
      <c r="D109" s="71"/>
      <c r="E109" s="72"/>
      <c r="F109" s="71"/>
      <c r="G109" s="73"/>
      <c r="H109" s="73"/>
      <c r="I109" s="64"/>
      <c r="J109" s="64"/>
      <c r="K109" s="66"/>
      <c r="L109" s="64"/>
    </row>
    <row r="110" spans="2:12" ht="18">
      <c r="B110" s="69"/>
      <c r="C110" s="70"/>
      <c r="D110" s="71"/>
      <c r="E110" s="72"/>
      <c r="F110" s="71"/>
      <c r="G110" s="73"/>
      <c r="H110" s="73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69"/>
      <c r="C113" s="70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9"/>
      <c r="C118" s="70"/>
      <c r="D118" s="71"/>
      <c r="E118" s="72"/>
      <c r="F118" s="71"/>
      <c r="G118" s="73"/>
      <c r="H118" s="73"/>
      <c r="I118" s="64"/>
      <c r="J118" s="64"/>
      <c r="K118" s="66"/>
      <c r="L118" s="64"/>
    </row>
    <row r="119" spans="2:12" ht="18">
      <c r="B119" s="61"/>
      <c r="C119" s="62"/>
      <c r="D119" s="62"/>
      <c r="E119" s="61"/>
      <c r="F119" s="61"/>
      <c r="G119" s="61"/>
      <c r="H119" s="63"/>
      <c r="I119" s="64"/>
      <c r="J119" s="64"/>
      <c r="K119" s="66"/>
      <c r="L119" s="64"/>
    </row>
    <row r="120" spans="2:12" ht="18">
      <c r="B120" s="54"/>
      <c r="C120" s="54"/>
      <c r="D120" s="54"/>
      <c r="E120" s="54"/>
      <c r="F120" s="54"/>
      <c r="G120" s="54"/>
      <c r="H120" s="54"/>
      <c r="I120" s="64"/>
      <c r="J120" s="64"/>
      <c r="K120" s="66"/>
      <c r="L120" s="64"/>
    </row>
    <row r="121" spans="2:12" ht="18">
      <c r="B121" s="61"/>
      <c r="C121" s="62"/>
      <c r="D121" s="62"/>
      <c r="E121" s="61"/>
      <c r="F121" s="61"/>
      <c r="G121" s="61"/>
      <c r="H121" s="63"/>
      <c r="I121" s="64"/>
      <c r="J121" s="64"/>
      <c r="K121" s="66"/>
      <c r="L121" s="64"/>
    </row>
    <row r="122" spans="2:12" s="3" customFormat="1" ht="15">
      <c r="B122" s="64"/>
      <c r="C122" s="64"/>
      <c r="D122" s="64"/>
      <c r="E122" s="64"/>
      <c r="F122" s="64"/>
      <c r="G122" s="65"/>
      <c r="H122" s="64"/>
      <c r="I122" s="64"/>
      <c r="J122" s="64"/>
      <c r="K122" s="66"/>
      <c r="L122" s="64"/>
    </row>
    <row r="123" spans="2:12" s="3" customFormat="1" ht="15">
      <c r="B123" s="64"/>
      <c r="C123" s="64"/>
      <c r="D123" s="64"/>
      <c r="E123" s="64"/>
      <c r="F123" s="64"/>
      <c r="G123" s="65"/>
      <c r="H123" s="64"/>
      <c r="I123" s="64"/>
      <c r="J123" s="64"/>
      <c r="K123" s="66"/>
      <c r="L123" s="64"/>
    </row>
    <row r="124" spans="2:12" s="3" customFormat="1" ht="1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3" customFormat="1" ht="15">
      <c r="B131" s="64"/>
      <c r="C131" s="64"/>
      <c r="D131" s="64"/>
      <c r="E131" s="64"/>
      <c r="F131" s="64"/>
      <c r="G131" s="65"/>
      <c r="H131" s="64"/>
      <c r="I131" s="64"/>
      <c r="J131" s="64"/>
      <c r="K131" s="66"/>
      <c r="L131" s="64"/>
    </row>
    <row r="132" spans="2:12" s="3" customFormat="1" ht="15">
      <c r="B132" s="74"/>
      <c r="C132" s="74"/>
      <c r="D132" s="74"/>
      <c r="E132" s="74"/>
      <c r="F132" s="74"/>
      <c r="G132" s="65"/>
      <c r="H132" s="64"/>
      <c r="I132" s="64"/>
      <c r="J132" s="64"/>
      <c r="K132" s="66"/>
      <c r="L132" s="64"/>
    </row>
    <row r="133" spans="2:12" s="3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3" customFormat="1" ht="15">
      <c r="B134" s="64"/>
      <c r="C134" s="64"/>
      <c r="D134" s="64"/>
      <c r="E134" s="64"/>
      <c r="F134" s="64"/>
      <c r="G134" s="65"/>
      <c r="H134" s="64"/>
      <c r="I134" s="64"/>
      <c r="J134" s="64"/>
      <c r="K134" s="66"/>
      <c r="L134" s="64"/>
    </row>
    <row r="135" spans="2:12" s="3" customFormat="1" ht="15">
      <c r="B135" s="64"/>
      <c r="C135" s="66"/>
      <c r="D135" s="66"/>
      <c r="E135" s="66"/>
      <c r="F135" s="66"/>
      <c r="G135" s="65"/>
      <c r="H135" s="64"/>
      <c r="I135" s="64"/>
      <c r="J135" s="64"/>
      <c r="K135" s="66"/>
      <c r="L135" s="64"/>
    </row>
    <row r="136" spans="2:12" s="3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3" customFormat="1" ht="15">
      <c r="B137" s="64"/>
      <c r="C137" s="64"/>
      <c r="D137" s="64"/>
      <c r="E137" s="64"/>
      <c r="F137" s="64"/>
      <c r="G137" s="65"/>
      <c r="H137" s="64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4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4"/>
      <c r="D141" s="66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6"/>
      <c r="D142" s="66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5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5">
      <c r="B155" s="66"/>
      <c r="C155" s="66"/>
      <c r="D155" s="66"/>
      <c r="E155" s="66"/>
      <c r="F155" s="66"/>
      <c r="G155" s="66"/>
      <c r="H155" s="66"/>
      <c r="I155" s="66"/>
      <c r="J155" s="64"/>
      <c r="K155" s="66"/>
      <c r="L155" s="64"/>
    </row>
    <row r="156" spans="2:12" s="3" customFormat="1" ht="15">
      <c r="B156" s="66"/>
      <c r="C156" s="66"/>
      <c r="D156" s="66"/>
      <c r="E156" s="66"/>
      <c r="F156" s="66"/>
      <c r="G156" s="75"/>
      <c r="H156" s="66"/>
      <c r="I156" s="66"/>
      <c r="J156" s="64"/>
      <c r="K156" s="66"/>
      <c r="L156" s="75"/>
    </row>
    <row r="157" spans="2:12" s="3" customFormat="1" ht="15">
      <c r="B157" s="66"/>
      <c r="C157" s="66"/>
      <c r="D157" s="66"/>
      <c r="E157" s="66"/>
      <c r="F157" s="66"/>
      <c r="G157" s="66"/>
      <c r="H157" s="66"/>
      <c r="I157" s="76"/>
      <c r="J157" s="64"/>
      <c r="K157" s="66"/>
      <c r="L157" s="64"/>
    </row>
    <row r="158" spans="2:12" s="3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4"/>
      <c r="I163" s="64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6"/>
      <c r="I164" s="66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6"/>
      <c r="I165" s="66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6"/>
      <c r="I166" s="66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6"/>
      <c r="I173" s="66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6"/>
      <c r="I174" s="66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6"/>
      <c r="I175" s="66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</sheetData>
  <sheetProtection/>
  <mergeCells count="80">
    <mergeCell ref="B81:J81"/>
    <mergeCell ref="B74:D75"/>
    <mergeCell ref="B56:I56"/>
    <mergeCell ref="B51:D51"/>
    <mergeCell ref="G67:H67"/>
    <mergeCell ref="B65:D65"/>
    <mergeCell ref="J58:J59"/>
    <mergeCell ref="B72:D73"/>
    <mergeCell ref="I65:J65"/>
    <mergeCell ref="E72:F73"/>
    <mergeCell ref="D3:J3"/>
    <mergeCell ref="D4:J4"/>
    <mergeCell ref="E38:F38"/>
    <mergeCell ref="B33:I33"/>
    <mergeCell ref="E28:F28"/>
    <mergeCell ref="E31:F31"/>
    <mergeCell ref="B38:D38"/>
    <mergeCell ref="B36:D36"/>
    <mergeCell ref="E35:F35"/>
    <mergeCell ref="E23:F23"/>
    <mergeCell ref="B62:J62"/>
    <mergeCell ref="B63:D64"/>
    <mergeCell ref="E63:J63"/>
    <mergeCell ref="I64:J64"/>
    <mergeCell ref="I67:J67"/>
    <mergeCell ref="B70:J71"/>
    <mergeCell ref="G66:H66"/>
    <mergeCell ref="B108:C108"/>
    <mergeCell ref="B79:J79"/>
    <mergeCell ref="B52:D52"/>
    <mergeCell ref="B67:D67"/>
    <mergeCell ref="E64:F64"/>
    <mergeCell ref="E74:F75"/>
    <mergeCell ref="G72:H73"/>
    <mergeCell ref="B66:D66"/>
    <mergeCell ref="E66:F66"/>
    <mergeCell ref="G64:H64"/>
    <mergeCell ref="B77:J77"/>
    <mergeCell ref="B58:I59"/>
    <mergeCell ref="B61:J61"/>
    <mergeCell ref="E52:F52"/>
    <mergeCell ref="E48:F48"/>
    <mergeCell ref="B44:I44"/>
    <mergeCell ref="B46:I46"/>
    <mergeCell ref="G65:H65"/>
    <mergeCell ref="E65:F65"/>
    <mergeCell ref="E67:F67"/>
    <mergeCell ref="L52:O52"/>
    <mergeCell ref="E39:F39"/>
    <mergeCell ref="E43:F43"/>
    <mergeCell ref="E41:F41"/>
    <mergeCell ref="E36:F36"/>
    <mergeCell ref="E51:F51"/>
    <mergeCell ref="G14:J14"/>
    <mergeCell ref="B16:D16"/>
    <mergeCell ref="B32:D32"/>
    <mergeCell ref="E32:F32"/>
    <mergeCell ref="E22:F22"/>
    <mergeCell ref="B22:D22"/>
    <mergeCell ref="B31:D31"/>
    <mergeCell ref="E37:F37"/>
    <mergeCell ref="D2:J2"/>
    <mergeCell ref="B29:I29"/>
    <mergeCell ref="B35:D35"/>
    <mergeCell ref="E26:F26"/>
    <mergeCell ref="D7:J7"/>
    <mergeCell ref="E21:F21"/>
    <mergeCell ref="E24:F24"/>
    <mergeCell ref="E25:F25"/>
    <mergeCell ref="B14:E14"/>
    <mergeCell ref="D5:J5"/>
    <mergeCell ref="G74:H75"/>
    <mergeCell ref="E27:F27"/>
    <mergeCell ref="B85:J85"/>
    <mergeCell ref="B83:J83"/>
    <mergeCell ref="B82:J82"/>
    <mergeCell ref="I74:J75"/>
    <mergeCell ref="I72:J73"/>
    <mergeCell ref="I66:J66"/>
    <mergeCell ref="B84:J8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4" t="s">
        <v>23</v>
      </c>
      <c r="C2" s="47">
        <f>(('vid _ país_Ñubl-media__2021-22'!E15-45000)/45000)+1</f>
        <v>0.2661111111111111</v>
      </c>
    </row>
    <row r="3" ht="18">
      <c r="B3" s="12"/>
    </row>
    <row r="4" spans="2:3" ht="18">
      <c r="B4" s="343" t="s">
        <v>24</v>
      </c>
      <c r="C4" s="343"/>
    </row>
    <row r="5" spans="2:5" ht="18">
      <c r="B5" s="79" t="s">
        <v>42</v>
      </c>
      <c r="C5" s="127"/>
      <c r="D5" s="80"/>
      <c r="E5" s="3">
        <v>45000</v>
      </c>
    </row>
    <row r="6" spans="2:4" ht="15">
      <c r="B6" s="23"/>
      <c r="C6" s="23"/>
      <c r="D6" s="23"/>
    </row>
    <row r="14" spans="2:4" ht="15">
      <c r="B14" s="344" t="s">
        <v>20</v>
      </c>
      <c r="C14" s="344"/>
      <c r="D14" s="344"/>
    </row>
    <row r="16" spans="2:4" ht="18">
      <c r="B16" s="46" t="s">
        <v>22</v>
      </c>
      <c r="C16" s="45">
        <f>'vid _ país_Ñubl-media__2021-22'!B65</f>
        <v>10777.5</v>
      </c>
      <c r="D16" s="45">
        <f>'vid _ país_Ñubl-media__2021-22'!B67</f>
        <v>13172.500000000002</v>
      </c>
    </row>
    <row r="17" ht="15">
      <c r="B17" s="21"/>
    </row>
    <row r="18" spans="2:4" ht="15">
      <c r="B18" s="44" t="s">
        <v>23</v>
      </c>
      <c r="C18" s="47">
        <f>((C16-'vid _ país_Ñubl-media__2021-22'!E15)/'vid _ país_Ñubl-media__2021-22'!E15)+1</f>
        <v>0.9</v>
      </c>
      <c r="D18" s="47">
        <f>((D16-'vid _ país_Ñubl-media__2021-22'!E15)/'vid _ país_Ñubl-media__2021-22'!E15)+1</f>
        <v>1.1</v>
      </c>
    </row>
    <row r="19" spans="2:4" ht="18">
      <c r="B19" s="16"/>
      <c r="C19" s="45"/>
      <c r="D19" s="45"/>
    </row>
    <row r="20" spans="2:4" ht="18">
      <c r="B20" s="46" t="s">
        <v>12</v>
      </c>
      <c r="C20" s="45"/>
      <c r="D20" s="45"/>
    </row>
    <row r="21" spans="2:4" ht="18">
      <c r="B21" s="16" t="s">
        <v>25</v>
      </c>
      <c r="C21" s="9">
        <f>SUM('vid _ país_Ñubl-media__2021-22'!J23:J27)</f>
        <v>311000</v>
      </c>
      <c r="D21" s="9">
        <f>SUM('vid _ país_Ñubl-media__2021-22'!J23:J27)</f>
        <v>311000</v>
      </c>
    </row>
    <row r="22" spans="2:4" ht="18">
      <c r="B22" s="48" t="s">
        <v>26</v>
      </c>
      <c r="C22" s="49">
        <f>C18*'vid _ país_Ñubl-media__2021-22'!G28*'vid _ país_Ñubl-media__2021-22'!I28</f>
        <v>377212.49999999994</v>
      </c>
      <c r="D22" s="49">
        <f>D18*'vid _ país_Ñubl-media__2021-22'!G28*'vid _ país_Ñubl-media__2021-22'!I28</f>
        <v>461037.49999999994</v>
      </c>
    </row>
    <row r="23" spans="2:4" ht="18">
      <c r="B23" s="16" t="s">
        <v>27</v>
      </c>
      <c r="C23" s="9">
        <f>SUM(C21:C22)</f>
        <v>688212.5</v>
      </c>
      <c r="D23" s="9">
        <f>SUM(D21:D22)</f>
        <v>772037.5</v>
      </c>
    </row>
    <row r="24" ht="18">
      <c r="B24" s="16"/>
    </row>
    <row r="25" ht="18">
      <c r="B25" s="46" t="s">
        <v>14</v>
      </c>
    </row>
    <row r="26" spans="2:4" ht="18">
      <c r="B26" s="16" t="s">
        <v>25</v>
      </c>
      <c r="C26" s="9">
        <f>SUM('vid _ país_Ñubl-media__2021-22'!J32:J32)</f>
        <v>50000</v>
      </c>
      <c r="D26" s="9">
        <f>SUM('vid _ país_Ñubl-media__2021-22'!J32:J32)</f>
        <v>50000</v>
      </c>
    </row>
    <row r="27" spans="2:4" ht="18">
      <c r="B27" s="48" t="s">
        <v>26</v>
      </c>
      <c r="C27" s="49">
        <v>0</v>
      </c>
      <c r="D27" s="49">
        <v>0</v>
      </c>
    </row>
    <row r="28" spans="2:4" ht="18">
      <c r="B28" s="16" t="s">
        <v>27</v>
      </c>
      <c r="C28" s="9">
        <f>SUM(C26:C27)</f>
        <v>50000</v>
      </c>
      <c r="D28" s="9">
        <f>SUM(D26:D27)</f>
        <v>50000</v>
      </c>
    </row>
    <row r="30" ht="18">
      <c r="B30" s="46" t="s">
        <v>28</v>
      </c>
    </row>
    <row r="31" spans="2:4" ht="18">
      <c r="B31" s="16" t="s">
        <v>25</v>
      </c>
      <c r="C31" s="9">
        <f>SUM('vid _ país_Ñubl-media__2021-22'!J36:J43)</f>
        <v>528150</v>
      </c>
      <c r="D31" s="9">
        <f>SUM('vid _ país_Ñubl-media__2021-22'!J36:J43)</f>
        <v>528150</v>
      </c>
    </row>
    <row r="32" spans="2:4" ht="18">
      <c r="B32" s="48" t="s">
        <v>26</v>
      </c>
      <c r="C32" s="49">
        <v>0</v>
      </c>
      <c r="D32" s="49">
        <v>0</v>
      </c>
    </row>
    <row r="33" spans="2:4" ht="18">
      <c r="B33" s="16" t="s">
        <v>27</v>
      </c>
      <c r="C33" s="9">
        <f>SUM(C31:C32)</f>
        <v>528150</v>
      </c>
      <c r="D33" s="9">
        <f>SUM(D31:D32)</f>
        <v>528150</v>
      </c>
    </row>
    <row r="34" spans="2:4" ht="15">
      <c r="B34" s="21"/>
      <c r="C34" s="25"/>
      <c r="D34" s="25"/>
    </row>
    <row r="35" spans="2:4" ht="18">
      <c r="B35" s="51" t="s">
        <v>29</v>
      </c>
      <c r="C35" s="52">
        <f>C23+C28+C33</f>
        <v>1266362.5</v>
      </c>
      <c r="D35" s="52">
        <f>D23+D28+D33</f>
        <v>1350187.5</v>
      </c>
    </row>
    <row r="36" ht="15">
      <c r="B36" s="21"/>
    </row>
    <row r="37" spans="2:4" ht="18">
      <c r="B37" s="50" t="s">
        <v>0</v>
      </c>
      <c r="C37" s="9">
        <f>C35*'vid _ país_Ñubl-media__2021-22'!G48</f>
        <v>63318.125</v>
      </c>
      <c r="D37" s="9">
        <f>D35*D18*'vid _ país_Ñubl-media__2021-22'!G48</f>
        <v>74260.31250000001</v>
      </c>
    </row>
    <row r="38" spans="2:4" ht="18">
      <c r="B38" s="50" t="s">
        <v>18</v>
      </c>
      <c r="C38" s="9">
        <f>C35*'vid _ país_Ñubl-media__2021-22'!E18*'vid _ país_Ñubl-media__2021-22'!E19*0.5</f>
        <v>113972.625</v>
      </c>
      <c r="D38" s="9">
        <f>D35*'vid _ país_Ñubl-media__2021-22'!E18*'vid _ país_Ñubl-media__2021-22'!E19*0.5</f>
        <v>121516.875</v>
      </c>
    </row>
    <row r="39" ht="15">
      <c r="B39" s="21"/>
    </row>
    <row r="40" spans="2:4" ht="18">
      <c r="B40" s="51" t="s">
        <v>19</v>
      </c>
      <c r="C40" s="52">
        <f>C35+C37+C38</f>
        <v>1443653.25</v>
      </c>
      <c r="D40" s="52">
        <f>D35+D37+D38</f>
        <v>1545964.6875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2023-06-23T18:47:50Z</dcterms:modified>
  <cp:category/>
  <cp:version/>
  <cp:contentType/>
  <cp:contentStatus/>
</cp:coreProperties>
</file>